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Recursos de Once\REC11_14\"/>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20490" windowHeight="77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F53" i="1" s="1"/>
  <c r="G53" i="1" s="1"/>
  <c r="I54" i="1"/>
  <c r="F54" i="1" s="1"/>
  <c r="G54" i="1" s="1"/>
  <c r="I55" i="1"/>
  <c r="H55" i="1" s="1"/>
  <c r="I56" i="1"/>
  <c r="F56" i="1" s="1"/>
  <c r="G56" i="1" s="1"/>
  <c r="I57" i="1"/>
  <c r="H57" i="1" s="1"/>
  <c r="I58" i="1"/>
  <c r="F58" i="1" s="1"/>
  <c r="G58" i="1" s="1"/>
  <c r="I59" i="1"/>
  <c r="H59" i="1" s="1"/>
  <c r="I60" i="1"/>
  <c r="F60" i="1" s="1"/>
  <c r="G60" i="1" s="1"/>
  <c r="I61" i="1"/>
  <c r="H61" i="1" s="1"/>
  <c r="I62" i="1"/>
  <c r="F62" i="1" s="1"/>
  <c r="G62" i="1" s="1"/>
  <c r="F63" i="1"/>
  <c r="G63" i="1" s="1"/>
  <c r="I63" i="1"/>
  <c r="H63" i="1" s="1"/>
  <c r="F64" i="1"/>
  <c r="G64" i="1" s="1"/>
  <c r="I64" i="1"/>
  <c r="H64" i="1" s="1"/>
  <c r="F65" i="1"/>
  <c r="G65" i="1" s="1"/>
  <c r="I65" i="1"/>
  <c r="H65" i="1" s="1"/>
  <c r="F66" i="1"/>
  <c r="G66" i="1" s="1"/>
  <c r="I66" i="1"/>
  <c r="H66" i="1" s="1"/>
  <c r="F67" i="1"/>
  <c r="G67" i="1" s="1"/>
  <c r="I67" i="1"/>
  <c r="H67" i="1" s="1"/>
  <c r="F68" i="1"/>
  <c r="G68" i="1" s="1"/>
  <c r="I68" i="1"/>
  <c r="H68" i="1" s="1"/>
  <c r="F69" i="1"/>
  <c r="G69" i="1" s="1"/>
  <c r="I69" i="1"/>
  <c r="H69" i="1" s="1"/>
  <c r="F70" i="1"/>
  <c r="G70" i="1" s="1"/>
  <c r="I70" i="1"/>
  <c r="H70" i="1" s="1"/>
  <c r="F71" i="1"/>
  <c r="G71" i="1" s="1"/>
  <c r="I71" i="1"/>
  <c r="H71" i="1" s="1"/>
  <c r="F72" i="1"/>
  <c r="G72" i="1" s="1"/>
  <c r="I72" i="1"/>
  <c r="H72" i="1" s="1"/>
  <c r="F73" i="1"/>
  <c r="G73" i="1" s="1"/>
  <c r="I73" i="1"/>
  <c r="H73" i="1" s="1"/>
  <c r="F74" i="1"/>
  <c r="G74" i="1" s="1"/>
  <c r="I74" i="1"/>
  <c r="H74" i="1" s="1"/>
  <c r="F75" i="1"/>
  <c r="G75" i="1" s="1"/>
  <c r="I75" i="1"/>
  <c r="H75" i="1" s="1"/>
  <c r="F76" i="1"/>
  <c r="G76" i="1" s="1"/>
  <c r="I76" i="1"/>
  <c r="H76" i="1" s="1"/>
  <c r="F77" i="1"/>
  <c r="G77" i="1" s="1"/>
  <c r="I77" i="1"/>
  <c r="H77" i="1" s="1"/>
  <c r="F78" i="1"/>
  <c r="G78" i="1" s="1"/>
  <c r="I78" i="1"/>
  <c r="H78" i="1" s="1"/>
  <c r="F79" i="1"/>
  <c r="G79" i="1" s="1"/>
  <c r="I79" i="1"/>
  <c r="H79" i="1" s="1"/>
  <c r="F80" i="1"/>
  <c r="G80" i="1" s="1"/>
  <c r="I80" i="1"/>
  <c r="H80" i="1" s="1"/>
  <c r="F81" i="1"/>
  <c r="G81" i="1" s="1"/>
  <c r="I81" i="1"/>
  <c r="H81" i="1" s="1"/>
  <c r="F82" i="1"/>
  <c r="G82" i="1" s="1"/>
  <c r="I82" i="1"/>
  <c r="H82" i="1" s="1"/>
  <c r="F83" i="1"/>
  <c r="G83" i="1" s="1"/>
  <c r="I83" i="1"/>
  <c r="H83" i="1" s="1"/>
  <c r="F84" i="1"/>
  <c r="G84" i="1" s="1"/>
  <c r="I84" i="1"/>
  <c r="H84" i="1" s="1"/>
  <c r="F85" i="1"/>
  <c r="G85" i="1" s="1"/>
  <c r="I85" i="1"/>
  <c r="H85" i="1" s="1"/>
  <c r="F86" i="1"/>
  <c r="G86" i="1" s="1"/>
  <c r="I86" i="1"/>
  <c r="H86" i="1" s="1"/>
  <c r="F87" i="1"/>
  <c r="G87" i="1" s="1"/>
  <c r="I87" i="1"/>
  <c r="H87" i="1" s="1"/>
  <c r="F88" i="1"/>
  <c r="G88" i="1" s="1"/>
  <c r="I88" i="1"/>
  <c r="H88" i="1" s="1"/>
  <c r="F89" i="1"/>
  <c r="G89" i="1" s="1"/>
  <c r="I89" i="1"/>
  <c r="H89" i="1" s="1"/>
  <c r="F90" i="1"/>
  <c r="G90" i="1" s="1"/>
  <c r="I90" i="1"/>
  <c r="H90" i="1" s="1"/>
  <c r="F91" i="1"/>
  <c r="G91" i="1" s="1"/>
  <c r="I91" i="1"/>
  <c r="H91" i="1" s="1"/>
  <c r="F92" i="1"/>
  <c r="G92" i="1" s="1"/>
  <c r="I92" i="1"/>
  <c r="H92" i="1" s="1"/>
  <c r="F93" i="1"/>
  <c r="G93" i="1" s="1"/>
  <c r="I93" i="1"/>
  <c r="H93" i="1" s="1"/>
  <c r="F94" i="1"/>
  <c r="G94" i="1" s="1"/>
  <c r="I94" i="1"/>
  <c r="H94" i="1" s="1"/>
  <c r="F95" i="1"/>
  <c r="G95" i="1" s="1"/>
  <c r="I95" i="1"/>
  <c r="H95" i="1" s="1"/>
  <c r="F96" i="1"/>
  <c r="G96" i="1" s="1"/>
  <c r="I96" i="1"/>
  <c r="H96" i="1" s="1"/>
  <c r="F97" i="1"/>
  <c r="G97" i="1" s="1"/>
  <c r="I97" i="1"/>
  <c r="H97" i="1" s="1"/>
  <c r="F98" i="1"/>
  <c r="G98" i="1" s="1"/>
  <c r="I98" i="1"/>
  <c r="H98" i="1" s="1"/>
  <c r="F99" i="1"/>
  <c r="G99" i="1" s="1"/>
  <c r="I99" i="1"/>
  <c r="H99" i="1" s="1"/>
  <c r="F100" i="1"/>
  <c r="G100" i="1" s="1"/>
  <c r="I100" i="1"/>
  <c r="H100" i="1" s="1"/>
  <c r="F101" i="1"/>
  <c r="G101" i="1" s="1"/>
  <c r="I101" i="1"/>
  <c r="H101" i="1" s="1"/>
  <c r="F102" i="1"/>
  <c r="G102" i="1" s="1"/>
  <c r="I102" i="1"/>
  <c r="H102" i="1" s="1"/>
  <c r="F103" i="1"/>
  <c r="G103" i="1" s="1"/>
  <c r="I103" i="1"/>
  <c r="H103" i="1" s="1"/>
  <c r="F104" i="1"/>
  <c r="G104" i="1" s="1"/>
  <c r="I104" i="1"/>
  <c r="H104" i="1" s="1"/>
  <c r="F105" i="1"/>
  <c r="G105" i="1" s="1"/>
  <c r="I105" i="1"/>
  <c r="H105" i="1" s="1"/>
  <c r="F106" i="1"/>
  <c r="G106" i="1" s="1"/>
  <c r="I106" i="1"/>
  <c r="H106" i="1" s="1"/>
  <c r="F107" i="1"/>
  <c r="G107" i="1" s="1"/>
  <c r="I107" i="1"/>
  <c r="H107" i="1" s="1"/>
  <c r="F108" i="1"/>
  <c r="G108" i="1" s="1"/>
  <c r="I108" i="1"/>
  <c r="H108" i="1" s="1"/>
  <c r="H56" i="1" l="1"/>
  <c r="H60" i="1"/>
  <c r="H62" i="1"/>
  <c r="H58" i="1"/>
  <c r="H54" i="1"/>
  <c r="F61" i="1"/>
  <c r="G61" i="1" s="1"/>
  <c r="F59" i="1"/>
  <c r="G59" i="1" s="1"/>
  <c r="F57" i="1"/>
  <c r="G57" i="1" s="1"/>
  <c r="F55" i="1"/>
  <c r="G55" i="1" s="1"/>
  <c r="H53" i="1"/>
  <c r="F52" i="1"/>
  <c r="G52" i="1" s="1"/>
  <c r="H52" i="1"/>
  <c r="F51" i="1"/>
  <c r="G51" i="1" s="1"/>
  <c r="H51" i="1"/>
  <c r="F50" i="1"/>
  <c r="G50" i="1" s="1"/>
  <c r="H50" i="1"/>
  <c r="F49" i="1"/>
  <c r="G49" i="1" s="1"/>
  <c r="H49" i="1"/>
  <c r="F48" i="1"/>
  <c r="G48" i="1" s="1"/>
  <c r="H48" i="1"/>
  <c r="F47" i="1"/>
  <c r="G47" i="1" s="1"/>
  <c r="H47" i="1"/>
  <c r="F46" i="1"/>
  <c r="G46" i="1" s="1"/>
  <c r="H46" i="1"/>
  <c r="F45" i="1"/>
  <c r="G45" i="1" s="1"/>
  <c r="H45" i="1"/>
  <c r="F44" i="1"/>
  <c r="G44" i="1" s="1"/>
  <c r="H44" i="1"/>
  <c r="F43" i="1"/>
  <c r="G43" i="1" s="1"/>
  <c r="H43" i="1"/>
  <c r="F42" i="1"/>
  <c r="G42" i="1" s="1"/>
  <c r="H42" i="1"/>
  <c r="F41" i="1"/>
  <c r="G41" i="1" s="1"/>
  <c r="H41" i="1"/>
  <c r="F40" i="1"/>
  <c r="G40" i="1" s="1"/>
  <c r="H40" i="1"/>
  <c r="H39" i="1"/>
  <c r="H38" i="1"/>
  <c r="H37" i="1"/>
  <c r="H36" i="1"/>
  <c r="H35" i="1"/>
  <c r="H34" i="1"/>
  <c r="H33" i="1"/>
  <c r="H32" i="1"/>
  <c r="H31" i="1"/>
  <c r="H30" i="1"/>
  <c r="H29" i="1"/>
  <c r="H28" i="1"/>
  <c r="H27" i="1"/>
  <c r="H26" i="1"/>
  <c r="H25" i="1"/>
  <c r="H24" i="1"/>
  <c r="H23" i="1"/>
  <c r="H22" i="1"/>
  <c r="H21" i="1"/>
  <c r="H20" i="1"/>
  <c r="H19" i="1"/>
  <c r="H18" i="1"/>
  <c r="H17" i="1"/>
  <c r="H15" i="1"/>
  <c r="H14" i="1"/>
  <c r="H13" i="1"/>
  <c r="H12" i="1"/>
  <c r="H11" i="1"/>
  <c r="K45" i="2"/>
  <c r="J21" i="2"/>
  <c r="I21" i="2"/>
  <c r="H21" i="2"/>
  <c r="D18" i="2"/>
  <c r="D17" i="2"/>
  <c r="D7" i="2"/>
  <c r="D5" i="2"/>
  <c r="C108" i="1"/>
  <c r="A108" i="1"/>
  <c r="C107" i="1"/>
  <c r="A107" i="1"/>
  <c r="C106" i="1"/>
  <c r="A106" i="1"/>
  <c r="C105" i="1"/>
  <c r="A105" i="1"/>
  <c r="C104" i="1"/>
  <c r="A104" i="1"/>
  <c r="C103" i="1"/>
  <c r="A103" i="1"/>
  <c r="C102" i="1"/>
  <c r="A102" i="1"/>
  <c r="C101" i="1"/>
  <c r="A101" i="1"/>
  <c r="C100" i="1"/>
  <c r="A100" i="1"/>
  <c r="C99" i="1"/>
  <c r="A99" i="1"/>
  <c r="C98" i="1"/>
  <c r="A98" i="1"/>
  <c r="C97" i="1"/>
  <c r="A97" i="1"/>
  <c r="C96" i="1"/>
  <c r="A96" i="1"/>
  <c r="C95" i="1"/>
  <c r="A95" i="1"/>
  <c r="C94" i="1"/>
  <c r="A94" i="1"/>
  <c r="C93" i="1"/>
  <c r="A93" i="1"/>
  <c r="C92" i="1"/>
  <c r="A92" i="1"/>
  <c r="C91" i="1"/>
  <c r="A91" i="1"/>
  <c r="C90" i="1"/>
  <c r="A90" i="1"/>
  <c r="C89" i="1"/>
  <c r="A89" i="1"/>
  <c r="C88" i="1"/>
  <c r="A88" i="1"/>
  <c r="C87" i="1"/>
  <c r="A87" i="1"/>
  <c r="C86" i="1"/>
  <c r="A86" i="1"/>
  <c r="C85" i="1"/>
  <c r="A85" i="1"/>
  <c r="C84" i="1"/>
  <c r="A84" i="1"/>
  <c r="C83" i="1"/>
  <c r="A83" i="1"/>
  <c r="C82" i="1"/>
  <c r="A82" i="1"/>
  <c r="C81" i="1"/>
  <c r="A81" i="1"/>
  <c r="C80" i="1"/>
  <c r="A80" i="1"/>
  <c r="C79" i="1"/>
  <c r="A79" i="1"/>
  <c r="C78" i="1"/>
  <c r="A78" i="1"/>
  <c r="C77" i="1"/>
  <c r="A77" i="1"/>
  <c r="C76" i="1"/>
  <c r="A76" i="1"/>
  <c r="C75" i="1"/>
  <c r="A75" i="1"/>
  <c r="C74" i="1"/>
  <c r="A74" i="1"/>
  <c r="C73" i="1"/>
  <c r="A73" i="1"/>
  <c r="C72" i="1"/>
  <c r="A72" i="1"/>
  <c r="C71" i="1"/>
  <c r="A71" i="1"/>
  <c r="C70" i="1"/>
  <c r="A70" i="1"/>
  <c r="C69" i="1"/>
  <c r="A69" i="1"/>
  <c r="C68" i="1"/>
  <c r="A68" i="1"/>
  <c r="C67" i="1"/>
  <c r="A67" i="1"/>
  <c r="C66" i="1"/>
  <c r="A66" i="1"/>
  <c r="C65" i="1"/>
  <c r="A65" i="1"/>
  <c r="C64" i="1"/>
  <c r="A64" i="1"/>
  <c r="C63" i="1"/>
  <c r="A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I10" i="1"/>
  <c r="C10" i="1"/>
  <c r="A10" i="1"/>
  <c r="A11" i="1" s="1"/>
  <c r="A12" i="1" s="1"/>
  <c r="F12" i="1" s="1"/>
  <c r="G12" i="1" s="1"/>
  <c r="M8" i="1"/>
  <c r="M7" i="1"/>
  <c r="M6" i="1"/>
  <c r="M5" i="1"/>
  <c r="F5" i="1"/>
  <c r="M4" i="1"/>
  <c r="M3" i="1"/>
  <c r="M2" i="1"/>
  <c r="M1" i="1"/>
  <c r="E9" i="1" s="1"/>
  <c r="F11" i="1" l="1"/>
  <c r="G11" i="1" s="1"/>
  <c r="H10" i="1"/>
  <c r="A13" i="1"/>
  <c r="F13" i="1" s="1"/>
  <c r="G13" i="1" s="1"/>
  <c r="F10" i="1"/>
  <c r="G10" i="1" s="1"/>
  <c r="A14" i="1" l="1"/>
  <c r="F14" i="1" s="1"/>
  <c r="G14" i="1" s="1"/>
  <c r="A15" i="1" l="1"/>
  <c r="F15" i="1" s="1"/>
  <c r="G15" i="1" s="1"/>
  <c r="A16" i="1" l="1"/>
  <c r="F16" i="1" l="1"/>
  <c r="G16" i="1" s="1"/>
  <c r="H16" i="1"/>
  <c r="A17" i="1"/>
  <c r="F17" i="1" s="1"/>
  <c r="G17" i="1" s="1"/>
  <c r="A18" i="1" l="1"/>
  <c r="F18" i="1" s="1"/>
  <c r="G18" i="1" s="1"/>
  <c r="A19" i="1" l="1"/>
  <c r="F19" i="1" s="1"/>
  <c r="G19" i="1" s="1"/>
  <c r="A20" i="1" l="1"/>
  <c r="F20" i="1" s="1"/>
  <c r="G20" i="1" s="1"/>
  <c r="A21" i="1" l="1"/>
  <c r="F21" i="1" s="1"/>
  <c r="G21" i="1" s="1"/>
  <c r="A22" i="1" l="1"/>
  <c r="F22" i="1" s="1"/>
  <c r="G22" i="1" s="1"/>
  <c r="A23" i="1" l="1"/>
  <c r="F23" i="1" s="1"/>
  <c r="G23" i="1" s="1"/>
  <c r="A24" i="1" l="1"/>
  <c r="F24" i="1" s="1"/>
  <c r="G24" i="1" s="1"/>
  <c r="A25" i="1" l="1"/>
  <c r="F25" i="1" s="1"/>
  <c r="G25" i="1" s="1"/>
  <c r="A26" i="1" l="1"/>
  <c r="F26" i="1" s="1"/>
  <c r="G26" i="1" s="1"/>
  <c r="A27" i="1" l="1"/>
  <c r="F27" i="1" s="1"/>
  <c r="G27" i="1" s="1"/>
  <c r="A28" i="1" l="1"/>
  <c r="F28" i="1" s="1"/>
  <c r="G28" i="1" s="1"/>
  <c r="A29" i="1" l="1"/>
  <c r="F29" i="1" s="1"/>
  <c r="G29" i="1" s="1"/>
  <c r="A30" i="1" l="1"/>
  <c r="F30" i="1" s="1"/>
  <c r="G30" i="1" s="1"/>
  <c r="A31" i="1" l="1"/>
  <c r="F31" i="1" s="1"/>
  <c r="G31" i="1" s="1"/>
  <c r="A32" i="1" l="1"/>
  <c r="F32" i="1" s="1"/>
  <c r="G32" i="1" s="1"/>
  <c r="A33" i="1" l="1"/>
  <c r="F33" i="1" s="1"/>
  <c r="G33" i="1" s="1"/>
  <c r="A34" i="1" l="1"/>
  <c r="F34" i="1" s="1"/>
  <c r="G34" i="1" s="1"/>
  <c r="A35" i="1" l="1"/>
  <c r="F35" i="1" s="1"/>
  <c r="G35" i="1" s="1"/>
  <c r="A36" i="1" l="1"/>
  <c r="F36" i="1" s="1"/>
  <c r="G36" i="1" s="1"/>
  <c r="A37" i="1" l="1"/>
  <c r="F37" i="1" s="1"/>
  <c r="G37" i="1" s="1"/>
  <c r="A38" i="1" l="1"/>
  <c r="F38" i="1" s="1"/>
  <c r="G38" i="1" s="1"/>
  <c r="A39" i="1" l="1"/>
  <c r="F39" i="1" s="1"/>
  <c r="G39" i="1" s="1"/>
  <c r="A40" i="1" l="1"/>
  <c r="A41" i="1" l="1"/>
  <c r="A42" i="1" l="1"/>
  <c r="A43" i="1" l="1"/>
  <c r="A44" i="1" l="1"/>
  <c r="A45" i="1" l="1"/>
  <c r="A46" i="1" l="1"/>
  <c r="A47" i="1" l="1"/>
  <c r="A48" i="1" l="1"/>
  <c r="A49" i="1" l="1"/>
  <c r="A50" i="1" l="1"/>
  <c r="A51" i="1" l="1"/>
  <c r="A52" i="1" l="1"/>
  <c r="A53" i="1" l="1"/>
  <c r="A54" i="1" l="1"/>
  <c r="A55" i="1" l="1"/>
  <c r="A56" i="1" l="1"/>
  <c r="A57" i="1" l="1"/>
  <c r="A58" i="1" l="1"/>
  <c r="A59" i="1" l="1"/>
  <c r="A60" i="1" l="1"/>
  <c r="A61" i="1" l="1"/>
  <c r="A62" i="1" l="1"/>
</calcChain>
</file>

<file path=xl/sharedStrings.xml><?xml version="1.0" encoding="utf-8"?>
<sst xmlns="http://schemas.openxmlformats.org/spreadsheetml/2006/main" count="424" uniqueCount="201">
  <si>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</si>
  <si>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</si>
  <si>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</si>
  <si>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</si>
  <si>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</si>
  <si>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</si>
  <si>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</si>
  <si>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</si>
  <si>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</si>
  <si>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</si>
  <si>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</si>
  <si>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</si>
  <si>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</si>
  <si>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</si>
  <si>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</si>
  <si>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</si>
  <si>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</si>
  <si>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</si>
  <si>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</si>
  <si>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</si>
  <si>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</si>
  <si>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</si>
  <si>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</si>
  <si>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</si>
  <si>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</si>
  <si>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</si>
  <si>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</si>
  <si>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</si>
  <si>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</si>
  <si>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</si>
  <si>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</si>
  <si>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</si>
  <si>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</si>
  <si>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</si>
  <si>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</si>
  <si>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</si>
  <si>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</si>
  <si>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</si>
  <si>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</si>
  <si>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</si>
  <si>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</si>
  <si>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</si>
  <si>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</si>
  <si>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</si>
  <si>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</si>
  <si>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</si>
  <si>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</si>
  <si>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</si>
  <si>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</si>
  <si>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</si>
  <si>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</si>
  <si>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</si>
  <si>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</si>
  <si>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</si>
  <si>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</si>
  <si>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</si>
  <si>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</si>
  <si>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</si>
  <si>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</si>
  <si>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</si>
  <si>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</si>
  <si>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</si>
  <si>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</si>
  <si>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</si>
  <si>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</si>
  <si>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</si>
  <si>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</si>
  <si>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</si>
  <si>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</si>
  <si>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</si>
  <si>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</si>
  <si>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</si>
  <si>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</si>
  <si>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</si>
  <si>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</si>
  <si>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</si>
  <si>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</si>
  <si>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</si>
  <si>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</si>
  <si>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</si>
  <si>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</si>
  <si>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</si>
  <si>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</si>
  <si>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</si>
  <si>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</si>
  <si>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</si>
  <si>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</si>
  <si>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</si>
  <si>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</si>
  <si>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</si>
  <si>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</si>
  <si>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</si>
  <si>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</si>
  <si>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</si>
  <si>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</si>
  <si>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</si>
  <si>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</si>
  <si>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</si>
  <si>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</si>
  <si>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</si>
  <si>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</si>
  <si>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</si>
  <si>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</si>
  <si>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</si>
  <si>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</si>
  <si>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</si>
  <si>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</si>
  <si>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</si>
  <si>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</si>
  <si>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</si>
  <si>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</si>
  <si>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</si>
  <si>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</si>
  <si>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</si>
  <si>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</si>
  <si>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</si>
  <si>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</si>
  <si>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</si>
  <si>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</si>
  <si>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</si>
  <si>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</si>
  <si>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</si>
  <si>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</si>
  <si>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</si>
  <si>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</si>
  <si>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</si>
  <si>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</si>
  <si>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</si>
  <si>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</si>
  <si>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</si>
  <si>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</si>
  <si>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</si>
  <si>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</si>
  <si>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</si>
  <si>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</si>
  <si>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</si>
  <si>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</si>
  <si>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</si>
  <si>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</si>
  <si>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</si>
  <si>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</si>
  <si>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</si>
  <si>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</si>
  <si>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</si>
  <si>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</si>
  <si>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</si>
  <si>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</si>
  <si>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</si>
  <si>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</si>
  <si>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</si>
  <si>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</si>
  <si>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</si>
  <si>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</si>
  <si>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</si>
  <si>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</si>
  <si>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</si>
  <si>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</si>
  <si>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</si>
  <si>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</si>
  <si>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</si>
  <si>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</si>
  <si>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</si>
  <si>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</si>
  <si>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</si>
  <si>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</si>
  <si>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</si>
  <si>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</si>
  <si>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</si>
  <si>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</si>
  <si>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</si>
  <si>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</si>
  <si>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</si>
  <si>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</si>
  <si>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</si>
  <si>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</si>
  <si>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</si>
  <si>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</si>
  <si>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</si>
  <si>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</si>
  <si>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</si>
  <si>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</si>
  <si>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</si>
  <si>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</si>
  <si>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</si>
  <si>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</si>
  <si>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</si>
  <si>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</si>
  <si>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Las reacciones químicas de los compuestos orgánicos</t>
  </si>
  <si>
    <t xml:space="preserve">Lyz Bernal </t>
  </si>
  <si>
    <t>CN_11_14_REC40</t>
  </si>
  <si>
    <t xml:space="preserve">159232217 y 173600654
</t>
  </si>
  <si>
    <t>Ilustración</t>
  </si>
  <si>
    <t>Unificar imágenes como se deja en la guía</t>
  </si>
  <si>
    <t xml:space="preserve">159231986
 y 159232217
</t>
  </si>
  <si>
    <t xml:space="preserve">159231986 y 112834657
</t>
  </si>
  <si>
    <t>Ilustrar la imagen de abajo, esta debe manejar las mismas esferas y estilo de la de arriba</t>
  </si>
  <si>
    <t>159232922
ver descripción y observaciones</t>
  </si>
  <si>
    <t xml:space="preserve">Ver descripción y obsrvaciones </t>
  </si>
  <si>
    <t>Realizar ilustración igual a imagen guía</t>
  </si>
  <si>
    <t xml:space="preserve">Ver descripción y observaciones </t>
  </si>
  <si>
    <t>Realizar ilustración igual a imagen guía es para ficha de estudiante</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</si>
</sst>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jpeg"/><Relationship Id="rId16" Type="http://schemas.openxmlformats.org/officeDocument/2006/relationships/image" Target="../media/image16.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xdr:from>
      <xdr:col>9</xdr:col>
      <xdr:colOff>690563</xdr:colOff>
      <xdr:row>9</xdr:row>
      <xdr:rowOff>230187</xdr:rowOff>
    </xdr:from>
    <xdr:to>
      <xdr:col>9</xdr:col>
      <xdr:colOff>1721099</xdr:colOff>
      <xdr:row>9</xdr:row>
      <xdr:rowOff>1305258</xdr:rowOff>
    </xdr:to>
    <xdr:grpSp>
      <xdr:nvGrpSpPr>
        <xdr:cNvPr id="2" name="Grupo 1"/>
        <xdr:cNvGrpSpPr/>
      </xdr:nvGrpSpPr>
      <xdr:grpSpPr>
        <a:xfrm>
          <a:off x="14395980" y="2378604"/>
          <a:ext cx="1030536" cy="1075071"/>
          <a:chOff x="2391301" y="4307443"/>
          <a:chExt cx="1625848" cy="2619463"/>
        </a:xfrm>
      </xdr:grpSpPr>
      <xdr:pic>
        <xdr:nvPicPr>
          <xdr:cNvPr id="3" name="Picture 10" descr="http://thumb101.shutterstock.com/display_pic_with_logo/495346/159232217/stock-photo-ethane-natural-gas-component-isolated-on-white-molecular-model-159232217.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06114" y="4307443"/>
            <a:ext cx="1611035" cy="124028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 name="Picture 12" descr="http://thumb1.shutterstock.com/display_pic_with_logo/930136/173600654/stock-photo-chloroethane-ethylchloride-molecule-used-as-mild-topical-anesthetic-agent-and-as-recreational-173600654.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391301" y="5616634"/>
            <a:ext cx="1625848" cy="1310272"/>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9</xdr:col>
      <xdr:colOff>476250</xdr:colOff>
      <xdr:row>10</xdr:row>
      <xdr:rowOff>261937</xdr:rowOff>
    </xdr:from>
    <xdr:to>
      <xdr:col>9</xdr:col>
      <xdr:colOff>1390353</xdr:colOff>
      <xdr:row>10</xdr:row>
      <xdr:rowOff>1348037</xdr:rowOff>
    </xdr:to>
    <xdr:grpSp>
      <xdr:nvGrpSpPr>
        <xdr:cNvPr id="5" name="Grupo 4"/>
        <xdr:cNvGrpSpPr/>
      </xdr:nvGrpSpPr>
      <xdr:grpSpPr>
        <a:xfrm>
          <a:off x="14181667" y="3976687"/>
          <a:ext cx="914103" cy="1086100"/>
          <a:chOff x="4234266" y="1575396"/>
          <a:chExt cx="1580853" cy="2213225"/>
        </a:xfrm>
      </xdr:grpSpPr>
      <xdr:pic>
        <xdr:nvPicPr>
          <xdr:cNvPr id="6" name="Picture 8" descr="http://thumb9.shutterstock.com/display_pic_with_logo/495346/159231986/stock-photo-ethylene-ethene-plant-hormone-and-polyethylene-pe-building-block-molecular-model-159231986.jp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4234266" y="1575396"/>
            <a:ext cx="1580853" cy="99536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7" name="Picture 14" descr="http://thumb101.shutterstock.com/display_pic_with_logo/495346/159232217/stock-photo-ethane-natural-gas-component-isolated-on-white-molecular-model-159232217.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264041" y="2578340"/>
            <a:ext cx="1521302" cy="1210281"/>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9</xdr:col>
      <xdr:colOff>1190625</xdr:colOff>
      <xdr:row>11</xdr:row>
      <xdr:rowOff>230187</xdr:rowOff>
    </xdr:from>
    <xdr:to>
      <xdr:col>9</xdr:col>
      <xdr:colOff>1984898</xdr:colOff>
      <xdr:row>11</xdr:row>
      <xdr:rowOff>1476375</xdr:rowOff>
    </xdr:to>
    <xdr:grpSp>
      <xdr:nvGrpSpPr>
        <xdr:cNvPr id="12" name="Grupo 11"/>
        <xdr:cNvGrpSpPr/>
      </xdr:nvGrpSpPr>
      <xdr:grpSpPr>
        <a:xfrm>
          <a:off x="14896042" y="5511270"/>
          <a:ext cx="794273" cy="1246188"/>
          <a:chOff x="6888548" y="1621924"/>
          <a:chExt cx="1808089" cy="2049595"/>
        </a:xfrm>
      </xdr:grpSpPr>
      <xdr:pic>
        <xdr:nvPicPr>
          <xdr:cNvPr id="13" name="Picture 16" descr="http://thumb101.shutterstock.com/display_pic_with_logo/1218701/112834657/stock-photo-ethanol-ball-and-stick-model-besides-being-the-most-widely-accepted-recreational-psychoactive-112834657.jpg"/>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888548" y="1621924"/>
            <a:ext cx="1541717" cy="99655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4" name="Picture 8" descr="http://thumb9.shutterstock.com/display_pic_with_logo/495346/159231986/stock-photo-ethylene-ethene-plant-hormone-and-polyethylene-pe-building-block-molecular-model-159231986.jp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084804" y="2656653"/>
            <a:ext cx="1611833" cy="1014866"/>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9</xdr:col>
      <xdr:colOff>769938</xdr:colOff>
      <xdr:row>12</xdr:row>
      <xdr:rowOff>150812</xdr:rowOff>
    </xdr:from>
    <xdr:to>
      <xdr:col>9</xdr:col>
      <xdr:colOff>1474096</xdr:colOff>
      <xdr:row>12</xdr:row>
      <xdr:rowOff>1222532</xdr:rowOff>
    </xdr:to>
    <xdr:grpSp>
      <xdr:nvGrpSpPr>
        <xdr:cNvPr id="15" name="Grupo 14"/>
        <xdr:cNvGrpSpPr/>
      </xdr:nvGrpSpPr>
      <xdr:grpSpPr>
        <a:xfrm>
          <a:off x="14475355" y="6998229"/>
          <a:ext cx="704158" cy="1071720"/>
          <a:chOff x="9854372" y="1596179"/>
          <a:chExt cx="1466157" cy="2127407"/>
        </a:xfrm>
      </xdr:grpSpPr>
      <xdr:pic>
        <xdr:nvPicPr>
          <xdr:cNvPr id="16" name="Picture 18" descr="http://thumb9.shutterstock.com/display_pic_with_logo/495346/159232922/stock-photo-butane-molecular-model-atoms-are-represented-as-spheres-in-a-ball-and-stick-model-159232922.jpg"/>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flipH="1">
            <a:off x="9854372" y="1596179"/>
            <a:ext cx="1466157" cy="1166409"/>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7" name="Picture 20" descr="https://upload.wikimedia.org/wikipedia/commons/a/ac/Isobutane2.png"/>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907704" y="2825389"/>
            <a:ext cx="1359492" cy="898197"/>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9</xdr:col>
      <xdr:colOff>79375</xdr:colOff>
      <xdr:row>13</xdr:row>
      <xdr:rowOff>31750</xdr:rowOff>
    </xdr:from>
    <xdr:to>
      <xdr:col>9</xdr:col>
      <xdr:colOff>2555875</xdr:colOff>
      <xdr:row>13</xdr:row>
      <xdr:rowOff>971908</xdr:rowOff>
    </xdr:to>
    <xdr:pic>
      <xdr:nvPicPr>
        <xdr:cNvPr id="18" name="Imagen 17"/>
        <xdr:cNvPicPr>
          <a:picLocks noChangeAspect="1"/>
        </xdr:cNvPicPr>
      </xdr:nvPicPr>
      <xdr:blipFill rotWithShape="1">
        <a:blip xmlns:r="http://schemas.openxmlformats.org/officeDocument/2006/relationships" r:embed="rId7"/>
        <a:srcRect l="36109" t="34991" r="27366" b="52157"/>
        <a:stretch/>
      </xdr:blipFill>
      <xdr:spPr>
        <a:xfrm>
          <a:off x="13795375" y="8366125"/>
          <a:ext cx="2476500" cy="940158"/>
        </a:xfrm>
        <a:prstGeom prst="rect">
          <a:avLst/>
        </a:prstGeom>
      </xdr:spPr>
    </xdr:pic>
    <xdr:clientData/>
  </xdr:twoCellAnchor>
  <xdr:twoCellAnchor editAs="oneCell">
    <xdr:from>
      <xdr:col>9</xdr:col>
      <xdr:colOff>388937</xdr:colOff>
      <xdr:row>14</xdr:row>
      <xdr:rowOff>216297</xdr:rowOff>
    </xdr:from>
    <xdr:to>
      <xdr:col>9</xdr:col>
      <xdr:colOff>3960813</xdr:colOff>
      <xdr:row>14</xdr:row>
      <xdr:rowOff>1120774</xdr:rowOff>
    </xdr:to>
    <xdr:pic>
      <xdr:nvPicPr>
        <xdr:cNvPr id="19" name="Imagen 18"/>
        <xdr:cNvPicPr>
          <a:picLocks noChangeAspect="1"/>
        </xdr:cNvPicPr>
      </xdr:nvPicPr>
      <xdr:blipFill>
        <a:blip xmlns:r="http://schemas.openxmlformats.org/officeDocument/2006/relationships" r:embed="rId8"/>
        <a:stretch>
          <a:fillRect/>
        </a:stretch>
      </xdr:blipFill>
      <xdr:spPr>
        <a:xfrm>
          <a:off x="14104937" y="10106422"/>
          <a:ext cx="3571876" cy="904477"/>
        </a:xfrm>
        <a:prstGeom prst="rect">
          <a:avLst/>
        </a:prstGeom>
      </xdr:spPr>
    </xdr:pic>
    <xdr:clientData/>
  </xdr:twoCellAnchor>
  <xdr:twoCellAnchor>
    <xdr:from>
      <xdr:col>9</xdr:col>
      <xdr:colOff>1436688</xdr:colOff>
      <xdr:row>15</xdr:row>
      <xdr:rowOff>95250</xdr:rowOff>
    </xdr:from>
    <xdr:to>
      <xdr:col>9</xdr:col>
      <xdr:colOff>4052620</xdr:colOff>
      <xdr:row>15</xdr:row>
      <xdr:rowOff>2116667</xdr:rowOff>
    </xdr:to>
    <xdr:grpSp>
      <xdr:nvGrpSpPr>
        <xdr:cNvPr id="20" name="Grupo 19"/>
        <xdr:cNvGrpSpPr/>
      </xdr:nvGrpSpPr>
      <xdr:grpSpPr>
        <a:xfrm>
          <a:off x="15142105" y="11588750"/>
          <a:ext cx="2615932" cy="2021417"/>
          <a:chOff x="624625" y="1938167"/>
          <a:chExt cx="4552682" cy="2514651"/>
        </a:xfrm>
      </xdr:grpSpPr>
      <xdr:pic>
        <xdr:nvPicPr>
          <xdr:cNvPr id="21" name="Imagen 20"/>
          <xdr:cNvPicPr>
            <a:picLocks noChangeAspect="1"/>
          </xdr:cNvPicPr>
        </xdr:nvPicPr>
        <xdr:blipFill rotWithShape="1">
          <a:blip xmlns:r="http://schemas.openxmlformats.org/officeDocument/2006/relationships" r:embed="rId9"/>
          <a:srcRect l="29378" t="52245" r="26773" b="28037"/>
          <a:stretch/>
        </xdr:blipFill>
        <xdr:spPr>
          <a:xfrm>
            <a:off x="676141" y="1938167"/>
            <a:ext cx="4423894" cy="1442433"/>
          </a:xfrm>
          <a:prstGeom prst="rect">
            <a:avLst/>
          </a:prstGeom>
        </xdr:spPr>
      </xdr:pic>
      <xdr:pic>
        <xdr:nvPicPr>
          <xdr:cNvPr id="22" name="Imagen 21"/>
          <xdr:cNvPicPr>
            <a:picLocks noChangeAspect="1"/>
          </xdr:cNvPicPr>
        </xdr:nvPicPr>
        <xdr:blipFill rotWithShape="1">
          <a:blip xmlns:r="http://schemas.openxmlformats.org/officeDocument/2006/relationships" r:embed="rId10"/>
          <a:srcRect l="27696" t="39921" r="30731" b="45290"/>
          <a:stretch/>
        </xdr:blipFill>
        <xdr:spPr>
          <a:xfrm>
            <a:off x="624625" y="3370992"/>
            <a:ext cx="4552682" cy="1081826"/>
          </a:xfrm>
          <a:prstGeom prst="rect">
            <a:avLst/>
          </a:prstGeom>
        </xdr:spPr>
      </xdr:pic>
    </xdr:grpSp>
    <xdr:clientData/>
  </xdr:twoCellAnchor>
  <xdr:twoCellAnchor>
    <xdr:from>
      <xdr:col>9</xdr:col>
      <xdr:colOff>548135</xdr:colOff>
      <xdr:row>16</xdr:row>
      <xdr:rowOff>143772</xdr:rowOff>
    </xdr:from>
    <xdr:to>
      <xdr:col>9</xdr:col>
      <xdr:colOff>4241320</xdr:colOff>
      <xdr:row>16</xdr:row>
      <xdr:rowOff>1904999</xdr:rowOff>
    </xdr:to>
    <xdr:grpSp>
      <xdr:nvGrpSpPr>
        <xdr:cNvPr id="23" name="Grupo 22"/>
        <xdr:cNvGrpSpPr/>
      </xdr:nvGrpSpPr>
      <xdr:grpSpPr>
        <a:xfrm>
          <a:off x="14253552" y="14082022"/>
          <a:ext cx="3693185" cy="1761227"/>
          <a:chOff x="879520" y="1804488"/>
          <a:chExt cx="4648200" cy="2888807"/>
        </a:xfrm>
      </xdr:grpSpPr>
      <xdr:pic>
        <xdr:nvPicPr>
          <xdr:cNvPr id="24" name="Imagen 23"/>
          <xdr:cNvPicPr>
            <a:picLocks noChangeAspect="1"/>
          </xdr:cNvPicPr>
        </xdr:nvPicPr>
        <xdr:blipFill>
          <a:blip xmlns:r="http://schemas.openxmlformats.org/officeDocument/2006/relationships" r:embed="rId11"/>
          <a:stretch>
            <a:fillRect/>
          </a:stretch>
        </xdr:blipFill>
        <xdr:spPr>
          <a:xfrm>
            <a:off x="879520" y="1804488"/>
            <a:ext cx="4648200" cy="1095375"/>
          </a:xfrm>
          <a:prstGeom prst="rect">
            <a:avLst/>
          </a:prstGeom>
        </xdr:spPr>
      </xdr:pic>
      <xdr:pic>
        <xdr:nvPicPr>
          <xdr:cNvPr id="25" name="Imagen 24"/>
          <xdr:cNvPicPr>
            <a:picLocks noChangeAspect="1"/>
          </xdr:cNvPicPr>
        </xdr:nvPicPr>
        <xdr:blipFill>
          <a:blip xmlns:r="http://schemas.openxmlformats.org/officeDocument/2006/relationships" r:embed="rId12"/>
          <a:stretch>
            <a:fillRect/>
          </a:stretch>
        </xdr:blipFill>
        <xdr:spPr>
          <a:xfrm>
            <a:off x="946195" y="3083570"/>
            <a:ext cx="4581525" cy="1609725"/>
          </a:xfrm>
          <a:prstGeom prst="rect">
            <a:avLst/>
          </a:prstGeom>
        </xdr:spPr>
      </xdr:pic>
    </xdr:grpSp>
    <xdr:clientData/>
  </xdr:twoCellAnchor>
  <xdr:twoCellAnchor editAs="oneCell">
    <xdr:from>
      <xdr:col>9</xdr:col>
      <xdr:colOff>243417</xdr:colOff>
      <xdr:row>17</xdr:row>
      <xdr:rowOff>264583</xdr:rowOff>
    </xdr:from>
    <xdr:to>
      <xdr:col>9</xdr:col>
      <xdr:colOff>4381500</xdr:colOff>
      <xdr:row>17</xdr:row>
      <xdr:rowOff>1500955</xdr:rowOff>
    </xdr:to>
    <xdr:pic>
      <xdr:nvPicPr>
        <xdr:cNvPr id="26" name="Imagen 25"/>
        <xdr:cNvPicPr>
          <a:picLocks noChangeAspect="1"/>
        </xdr:cNvPicPr>
      </xdr:nvPicPr>
      <xdr:blipFill rotWithShape="1">
        <a:blip xmlns:r="http://schemas.openxmlformats.org/officeDocument/2006/relationships" r:embed="rId13"/>
        <a:srcRect l="29379" t="24956" r="27465" b="58142"/>
        <a:stretch/>
      </xdr:blipFill>
      <xdr:spPr>
        <a:xfrm>
          <a:off x="13948834" y="16277166"/>
          <a:ext cx="4138083" cy="1236372"/>
        </a:xfrm>
        <a:prstGeom prst="rect">
          <a:avLst/>
        </a:prstGeom>
      </xdr:spPr>
    </xdr:pic>
    <xdr:clientData/>
  </xdr:twoCellAnchor>
  <xdr:twoCellAnchor editAs="oneCell">
    <xdr:from>
      <xdr:col>9</xdr:col>
      <xdr:colOff>190500</xdr:colOff>
      <xdr:row>18</xdr:row>
      <xdr:rowOff>127001</xdr:rowOff>
    </xdr:from>
    <xdr:to>
      <xdr:col>9</xdr:col>
      <xdr:colOff>4074583</xdr:colOff>
      <xdr:row>18</xdr:row>
      <xdr:rowOff>1851026</xdr:rowOff>
    </xdr:to>
    <xdr:pic>
      <xdr:nvPicPr>
        <xdr:cNvPr id="27" name="Imagen 26"/>
        <xdr:cNvPicPr>
          <a:picLocks noChangeAspect="1"/>
        </xdr:cNvPicPr>
      </xdr:nvPicPr>
      <xdr:blipFill>
        <a:blip xmlns:r="http://schemas.openxmlformats.org/officeDocument/2006/relationships" r:embed="rId14"/>
        <a:stretch>
          <a:fillRect/>
        </a:stretch>
      </xdr:blipFill>
      <xdr:spPr>
        <a:xfrm>
          <a:off x="13895917" y="18383251"/>
          <a:ext cx="3884083" cy="1724025"/>
        </a:xfrm>
        <a:prstGeom prst="rect">
          <a:avLst/>
        </a:prstGeom>
      </xdr:spPr>
    </xdr:pic>
    <xdr:clientData/>
  </xdr:twoCellAnchor>
  <xdr:twoCellAnchor editAs="oneCell">
    <xdr:from>
      <xdr:col>9</xdr:col>
      <xdr:colOff>179917</xdr:colOff>
      <xdr:row>19</xdr:row>
      <xdr:rowOff>148167</xdr:rowOff>
    </xdr:from>
    <xdr:to>
      <xdr:col>9</xdr:col>
      <xdr:colOff>4816313</xdr:colOff>
      <xdr:row>19</xdr:row>
      <xdr:rowOff>1436056</xdr:rowOff>
    </xdr:to>
    <xdr:pic>
      <xdr:nvPicPr>
        <xdr:cNvPr id="28" name="Imagen 27"/>
        <xdr:cNvPicPr>
          <a:picLocks noChangeAspect="1"/>
        </xdr:cNvPicPr>
      </xdr:nvPicPr>
      <xdr:blipFill rotWithShape="1">
        <a:blip xmlns:r="http://schemas.openxmlformats.org/officeDocument/2006/relationships" r:embed="rId15"/>
        <a:srcRect l="27894" t="28830" r="36472" b="53565"/>
        <a:stretch/>
      </xdr:blipFill>
      <xdr:spPr>
        <a:xfrm>
          <a:off x="13885334" y="20383500"/>
          <a:ext cx="4636396" cy="1287889"/>
        </a:xfrm>
        <a:prstGeom prst="rect">
          <a:avLst/>
        </a:prstGeom>
      </xdr:spPr>
    </xdr:pic>
    <xdr:clientData/>
  </xdr:twoCellAnchor>
  <xdr:twoCellAnchor editAs="oneCell">
    <xdr:from>
      <xdr:col>9</xdr:col>
      <xdr:colOff>1238249</xdr:colOff>
      <xdr:row>20</xdr:row>
      <xdr:rowOff>71961</xdr:rowOff>
    </xdr:from>
    <xdr:to>
      <xdr:col>9</xdr:col>
      <xdr:colOff>4224030</xdr:colOff>
      <xdr:row>20</xdr:row>
      <xdr:rowOff>1500985</xdr:rowOff>
    </xdr:to>
    <xdr:pic>
      <xdr:nvPicPr>
        <xdr:cNvPr id="29" name="Imagen 28"/>
        <xdr:cNvPicPr>
          <a:picLocks noChangeAspect="1"/>
        </xdr:cNvPicPr>
      </xdr:nvPicPr>
      <xdr:blipFill rotWithShape="1">
        <a:blip xmlns:r="http://schemas.openxmlformats.org/officeDocument/2006/relationships" r:embed="rId16"/>
        <a:srcRect l="27300" t="26013" r="27069" b="42474"/>
        <a:stretch/>
      </xdr:blipFill>
      <xdr:spPr>
        <a:xfrm>
          <a:off x="14943666" y="22519211"/>
          <a:ext cx="2985781" cy="1429024"/>
        </a:xfrm>
        <a:prstGeom prst="rect">
          <a:avLst/>
        </a:prstGeom>
      </xdr:spPr>
    </xdr:pic>
    <xdr:clientData/>
  </xdr:twoCellAnchor>
  <xdr:twoCellAnchor>
    <xdr:from>
      <xdr:col>9</xdr:col>
      <xdr:colOff>481542</xdr:colOff>
      <xdr:row>21</xdr:row>
      <xdr:rowOff>0</xdr:rowOff>
    </xdr:from>
    <xdr:to>
      <xdr:col>9</xdr:col>
      <xdr:colOff>4808008</xdr:colOff>
      <xdr:row>21</xdr:row>
      <xdr:rowOff>2468033</xdr:rowOff>
    </xdr:to>
    <xdr:grpSp>
      <xdr:nvGrpSpPr>
        <xdr:cNvPr id="2055" name="Grupo 5"/>
        <xdr:cNvGrpSpPr>
          <a:grpSpLocks/>
        </xdr:cNvGrpSpPr>
      </xdr:nvGrpSpPr>
      <xdr:grpSpPr bwMode="auto">
        <a:xfrm>
          <a:off x="14186959" y="24341667"/>
          <a:ext cx="4326466" cy="2468033"/>
          <a:chOff x="0" y="0"/>
          <a:chExt cx="4324350" cy="2470597"/>
        </a:xfrm>
      </xdr:grpSpPr>
      <xdr:pic>
        <xdr:nvPicPr>
          <xdr:cNvPr id="31" name="Imagen 2"/>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l="36108" t="34991" r="27367" b="52158"/>
          <a:stretch>
            <a:fillRect/>
          </a:stretch>
        </xdr:blipFill>
        <xdr:spPr bwMode="auto">
          <a:xfrm>
            <a:off x="0" y="0"/>
            <a:ext cx="43243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32" name="Imagen 3"/>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l="31458" t="25661" r="29741" b="54620"/>
          <a:stretch>
            <a:fillRect/>
          </a:stretch>
        </xdr:blipFill>
        <xdr:spPr bwMode="auto">
          <a:xfrm>
            <a:off x="0" y="1032322"/>
            <a:ext cx="4324350" cy="1438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xdr:from>
      <xdr:col>9</xdr:col>
      <xdr:colOff>1100666</xdr:colOff>
      <xdr:row>22</xdr:row>
      <xdr:rowOff>317499</xdr:rowOff>
    </xdr:from>
    <xdr:to>
      <xdr:col>9</xdr:col>
      <xdr:colOff>3757084</xdr:colOff>
      <xdr:row>22</xdr:row>
      <xdr:rowOff>1887008</xdr:rowOff>
    </xdr:to>
    <xdr:grpSp>
      <xdr:nvGrpSpPr>
        <xdr:cNvPr id="2058" name="Grupo 6"/>
        <xdr:cNvGrpSpPr>
          <a:grpSpLocks/>
        </xdr:cNvGrpSpPr>
      </xdr:nvGrpSpPr>
      <xdr:grpSpPr bwMode="auto">
        <a:xfrm>
          <a:off x="14806083" y="27146249"/>
          <a:ext cx="2656418" cy="1569509"/>
          <a:chOff x="0" y="0"/>
          <a:chExt cx="4762500" cy="2726566"/>
        </a:xfrm>
      </xdr:grpSpPr>
      <xdr:pic>
        <xdr:nvPicPr>
          <xdr:cNvPr id="34" name="Imagen 2"/>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l="32446" t="53477" r="30930" b="31030"/>
          <a:stretch>
            <a:fillRect/>
          </a:stretch>
        </xdr:blipFill>
        <xdr:spPr bwMode="auto">
          <a:xfrm>
            <a:off x="0" y="1593091"/>
            <a:ext cx="47625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35" name="Imagen 3"/>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l="29378" t="52245" r="26773" b="28036"/>
          <a:stretch>
            <a:fillRect/>
          </a:stretch>
        </xdr:blipFill>
        <xdr:spPr bwMode="auto">
          <a:xfrm>
            <a:off x="0" y="0"/>
            <a:ext cx="4762500" cy="14430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xdr:from>
      <xdr:col>9</xdr:col>
      <xdr:colOff>391583</xdr:colOff>
      <xdr:row>23</xdr:row>
      <xdr:rowOff>158750</xdr:rowOff>
    </xdr:from>
    <xdr:to>
      <xdr:col>9</xdr:col>
      <xdr:colOff>4857750</xdr:colOff>
      <xdr:row>23</xdr:row>
      <xdr:rowOff>2092325</xdr:rowOff>
    </xdr:to>
    <xdr:grpSp>
      <xdr:nvGrpSpPr>
        <xdr:cNvPr id="2061" name="Grupo 8"/>
        <xdr:cNvGrpSpPr>
          <a:grpSpLocks/>
        </xdr:cNvGrpSpPr>
      </xdr:nvGrpSpPr>
      <xdr:grpSpPr bwMode="auto">
        <a:xfrm>
          <a:off x="14097000" y="29210000"/>
          <a:ext cx="4466167" cy="1933575"/>
          <a:chOff x="0" y="0"/>
          <a:chExt cx="6580952" cy="2757336"/>
        </a:xfrm>
      </xdr:grpSpPr>
      <xdr:pic>
        <xdr:nvPicPr>
          <xdr:cNvPr id="37" name="Imagen 2"/>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l="29379" t="24956" r="27464" b="58142"/>
          <a:stretch>
            <a:fillRect/>
          </a:stretch>
        </xdr:blipFill>
        <xdr:spPr bwMode="auto">
          <a:xfrm>
            <a:off x="0" y="0"/>
            <a:ext cx="4724400"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38" name="Imagen 3"/>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1547812"/>
            <a:ext cx="6580952" cy="12095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xdr:from>
      <xdr:col>9</xdr:col>
      <xdr:colOff>698500</xdr:colOff>
      <xdr:row>24</xdr:row>
      <xdr:rowOff>137584</xdr:rowOff>
    </xdr:from>
    <xdr:to>
      <xdr:col>9</xdr:col>
      <xdr:colOff>3731341</xdr:colOff>
      <xdr:row>24</xdr:row>
      <xdr:rowOff>2180496</xdr:rowOff>
    </xdr:to>
    <xdr:grpSp>
      <xdr:nvGrpSpPr>
        <xdr:cNvPr id="39" name="Grupo 38"/>
        <xdr:cNvGrpSpPr/>
      </xdr:nvGrpSpPr>
      <xdr:grpSpPr>
        <a:xfrm>
          <a:off x="14403917" y="31517167"/>
          <a:ext cx="3032841" cy="2042912"/>
          <a:chOff x="1648495" y="731278"/>
          <a:chExt cx="4810126" cy="3114675"/>
        </a:xfrm>
      </xdr:grpSpPr>
      <xdr:pic>
        <xdr:nvPicPr>
          <xdr:cNvPr id="40" name="Imagen 39"/>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l="27895" t="28830" r="36472" b="53564"/>
          <a:stretch>
            <a:fillRect/>
          </a:stretch>
        </xdr:blipFill>
        <xdr:spPr bwMode="auto">
          <a:xfrm>
            <a:off x="1648495" y="731278"/>
            <a:ext cx="481012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41" name="Imagen 40"/>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l="27299" t="26013" r="27069" b="42474"/>
          <a:stretch>
            <a:fillRect/>
          </a:stretch>
        </xdr:blipFill>
        <xdr:spPr bwMode="auto">
          <a:xfrm>
            <a:off x="1648496" y="2302903"/>
            <a:ext cx="4810125" cy="1543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90" zoomScaleNormal="90" zoomScalePageLayoutView="140" workbookViewId="0">
      <pane ySplit="9" topLeftCell="A25" activePane="bottomLeft" state="frozen"/>
      <selection pane="bottomLeft" activeCell="D26" sqref="D26"/>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67.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F6</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Inicio</v>
      </c>
      <c r="N2" s="2">
        <v>0</v>
      </c>
      <c r="O2" s="2" t="str">
        <f>'Definición técnica de imagenes'!A3</f>
        <v>M3A</v>
      </c>
    </row>
    <row r="3" spans="1:16" ht="15.75" x14ac:dyDescent="0.25">
      <c r="A3" s="1"/>
      <c r="B3" s="4" t="s">
        <v>8</v>
      </c>
      <c r="C3" s="87">
        <v>11</v>
      </c>
      <c r="D3" s="88"/>
      <c r="F3" s="80"/>
      <c r="G3" s="81"/>
      <c r="H3" s="58"/>
      <c r="I3" s="38"/>
      <c r="J3" s="14"/>
      <c r="L3" s="2" t="s">
        <v>154</v>
      </c>
      <c r="M3" s="2" t="str">
        <f ca="1">IF($N3&lt;COUNTIF('Definición técnica de imagenes'!$A$3:$A$102,$G$5),OFFSET('Definición técnica de imagenes'!$A$1,MATCH($G$5,'Definición técnica de imagenes'!$A$1:$A$104,0)-1+$N3,1,1,1),"")</f>
        <v>Contenido</v>
      </c>
      <c r="N3" s="2">
        <v>1</v>
      </c>
      <c r="O3" s="2" t="str">
        <f>'Definición técnica de imagenes'!A4</f>
        <v>M5A</v>
      </c>
    </row>
    <row r="4" spans="1:16" ht="16.5" x14ac:dyDescent="0.3">
      <c r="A4" s="1"/>
      <c r="B4" s="4" t="s">
        <v>54</v>
      </c>
      <c r="C4" s="87" t="s">
        <v>187</v>
      </c>
      <c r="D4" s="88"/>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188</v>
      </c>
      <c r="D5" s="90"/>
      <c r="E5" s="5"/>
      <c r="F5" s="37" t="str">
        <f>IF(G4="Recurso","Motor del recurso","")</f>
        <v>Motor del recurso</v>
      </c>
      <c r="G5" s="61" t="s">
        <v>132</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F6</v>
      </c>
      <c r="F9" s="57" t="s">
        <v>61</v>
      </c>
      <c r="G9" s="57" t="s">
        <v>59</v>
      </c>
      <c r="H9" s="57" t="s">
        <v>60</v>
      </c>
      <c r="I9" s="57" t="s">
        <v>114</v>
      </c>
      <c r="J9" s="18" t="s">
        <v>6</v>
      </c>
      <c r="K9" s="19" t="s">
        <v>7</v>
      </c>
      <c r="O9" s="2" t="str">
        <f>'Definición técnica de imagenes'!A11</f>
        <v>M10B</v>
      </c>
    </row>
    <row r="10" spans="1:16" s="11" customFormat="1" ht="123" customHeight="1" x14ac:dyDescent="0.25">
      <c r="A10" s="12" t="str">
        <f>IF(OR(B10&lt;&gt;"",J10&lt;&gt;""),"IMG01","")</f>
        <v>IMG01</v>
      </c>
      <c r="B10" s="62" t="s">
        <v>190</v>
      </c>
      <c r="C10" s="20" t="str">
        <f t="shared" ref="C10:C41" si="0">IF(OR(B10&lt;&gt;"",J10&lt;&gt;""),IF($G$4="Recurso",CONCATENATE($G$4," ",$G$5),$G$4),"")</f>
        <v>Recurso F6</v>
      </c>
      <c r="D10" s="63" t="s">
        <v>191</v>
      </c>
      <c r="E10" s="63" t="s">
        <v>150</v>
      </c>
      <c r="F10" s="13" t="str">
        <f t="shared" ref="F10" ca="1" si="1">IF(OR(B10&lt;&gt;"",J10&lt;&gt;""),CONCATENATE($C$7,"_",$A10,IF($G$4="Cuaderno de Estudio","_small",CONCATENATE(IF(I10="","","n"),IF(LEFT($G$5,1)="F",".jpg",".png")))),"")</f>
        <v>CN_11_14_REC40_IMG01.jpg</v>
      </c>
      <c r="G10" s="13" t="str">
        <f ca="1">IF($F10&lt;&gt;"",IF($G$4="Recurso",VLOOKUP($E10,OFFSET('Definición técnica de imagenes'!$A$1,MATCH($G$5,'Definición técnica de imagenes'!$A$1:$A$104,0)-1,1,COUNTIF('Definición técnica de imagenes'!$A$3:$A$102,$G$5),5),5,FALSE),'Definición técnica de imagenes'!$F$16),"")</f>
        <v>350 x 230 px</v>
      </c>
      <c r="H10" s="13" t="str">
        <f t="shared" ref="H10" ca="1" si="2">IF(AND(I10&lt;&gt;"",I10&lt;&gt;0),IF(OR(B10&lt;&gt;"",J10&lt;&gt;""),CONCATENATE($C$7,"_",$A10,IF($G$4="Cuaderno de Estudio","_zoom",CONCATENATE("a",IF(LEFT($G$5,1)="F",".jpg",".png")))),""),"")</f>
        <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
      </c>
      <c r="J10" s="63"/>
      <c r="K10" s="64" t="s">
        <v>192</v>
      </c>
      <c r="O10" s="2" t="str">
        <f>'Definición técnica de imagenes'!A12</f>
        <v>M12D</v>
      </c>
    </row>
    <row r="11" spans="1:16" s="11" customFormat="1" ht="123" customHeight="1" x14ac:dyDescent="0.25">
      <c r="A11" s="12" t="str">
        <f t="shared" ref="A11:A18" si="3">IF(OR(B11&lt;&gt;"",J11&lt;&gt;""),CONCATENATE(LEFT(A10,3),IF(MID(A10,4,2)+1&lt;10,CONCATENATE("0",MID(A10,4,2)+1))),"")</f>
        <v>IMG02</v>
      </c>
      <c r="B11" s="62" t="s">
        <v>193</v>
      </c>
      <c r="C11" s="20" t="str">
        <f t="shared" si="0"/>
        <v>Recurso F6</v>
      </c>
      <c r="D11" s="63" t="s">
        <v>191</v>
      </c>
      <c r="E11" s="63" t="s">
        <v>150</v>
      </c>
      <c r="F11" s="13" t="str">
        <f t="shared" ref="F11:F74" ca="1" si="4">IF(OR(B11&lt;&gt;"",J11&lt;&gt;""),CONCATENATE($C$7,"_",$A11,IF($G$4="Cuaderno de Estudio","_small",CONCATENATE(IF(I11="","","n"),IF(LEFT($G$5,1)="F",".jpg",".png")))),"")</f>
        <v>CN_11_14_REC40_IMG02.jpg</v>
      </c>
      <c r="G11" s="13" t="str">
        <f ca="1">IF($F11&lt;&gt;"",IF($G$4="Recurso",VLOOKUP($E11,OFFSET('Definición técnica de imagenes'!$A$1,MATCH($G$5,'Definición técnica de imagenes'!$A$1:$A$104,0)-1,1,COUNTIF('Definición técnica de imagenes'!$A$3:$A$102,$G$5),5),5,FALSE),'Definición técnica de imagenes'!$F$16),"")</f>
        <v>350 x 230 px</v>
      </c>
      <c r="H11" s="13" t="str">
        <f t="shared" ref="H11:H74" ca="1" si="5">IF(AND(I11&lt;&gt;"",I11&lt;&gt;0),IF(OR(B11&lt;&gt;"",J11&lt;&gt;""),CONCATENATE($C$7,"_",$A11,IF($G$4="Cuaderno de Estudio","_zoom",CONCATENATE("a",IF(LEFT($G$5,1)="F",".jpg",".png")))),""),"")</f>
        <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
      </c>
      <c r="J11" s="64"/>
      <c r="K11" s="65" t="s">
        <v>192</v>
      </c>
      <c r="O11" s="2" t="str">
        <f>'Definición técnica de imagenes'!A13</f>
        <v>M101</v>
      </c>
    </row>
    <row r="12" spans="1:16" s="11" customFormat="1" ht="123" customHeight="1" x14ac:dyDescent="0.25">
      <c r="A12" s="12" t="str">
        <f t="shared" si="3"/>
        <v>IMG03</v>
      </c>
      <c r="B12" s="62" t="s">
        <v>194</v>
      </c>
      <c r="C12" s="20" t="str">
        <f t="shared" si="0"/>
        <v>Recurso F6</v>
      </c>
      <c r="D12" s="63" t="s">
        <v>191</v>
      </c>
      <c r="E12" s="63" t="s">
        <v>150</v>
      </c>
      <c r="F12" s="13" t="str">
        <f t="shared" ca="1" si="4"/>
        <v>CN_11_14_REC40_IMG03.jpg</v>
      </c>
      <c r="G12" s="13" t="str">
        <f ca="1">IF($F12&lt;&gt;"",IF($G$4="Recurso",VLOOKUP($E12,OFFSET('Definición técnica de imagenes'!$A$1,MATCH($G$5,'Definición técnica de imagenes'!$A$1:$A$104,0)-1,1,COUNTIF('Definición técnica de imagenes'!$A$3:$A$102,$G$5),5),5,FALSE),'Definición técnica de imagenes'!$F$16),"")</f>
        <v>350 x 230 px</v>
      </c>
      <c r="H12" s="13" t="str">
        <f t="shared" ca="1" si="5"/>
        <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
      </c>
      <c r="J12" s="64"/>
      <c r="K12" s="64" t="s">
        <v>192</v>
      </c>
      <c r="O12" s="2" t="str">
        <f>'Definición técnica de imagenes'!A18</f>
        <v>Diaporama F1</v>
      </c>
    </row>
    <row r="13" spans="1:16" s="11" customFormat="1" ht="120" customHeight="1" x14ac:dyDescent="0.25">
      <c r="A13" s="12" t="str">
        <f t="shared" si="3"/>
        <v>IMG04</v>
      </c>
      <c r="B13" s="62" t="s">
        <v>196</v>
      </c>
      <c r="C13" s="20" t="str">
        <f t="shared" si="0"/>
        <v>Recurso F6</v>
      </c>
      <c r="D13" s="63" t="s">
        <v>191</v>
      </c>
      <c r="E13" s="63" t="s">
        <v>150</v>
      </c>
      <c r="F13" s="13" t="str">
        <f t="shared" ca="1" si="4"/>
        <v>CN_11_14_REC40_IMG04.jpg</v>
      </c>
      <c r="G13" s="13" t="str">
        <f ca="1">IF($F13&lt;&gt;"",IF($G$4="Recurso",VLOOKUP($E13,OFFSET('Definición técnica de imagenes'!$A$1,MATCH($G$5,'Definición técnica de imagenes'!$A$1:$A$104,0)-1,1,COUNTIF('Definición técnica de imagenes'!$A$3:$A$102,$G$5),5),5,FALSE),'Definición técnica de imagenes'!$F$16),"")</f>
        <v>350 x 230 px</v>
      </c>
      <c r="H13" s="13" t="str">
        <f t="shared" ca="1" si="5"/>
        <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
      </c>
      <c r="J13" s="64"/>
      <c r="K13" s="64" t="s">
        <v>195</v>
      </c>
      <c r="O13" s="2" t="str">
        <f>'Definición técnica de imagenes'!A19</f>
        <v>F4</v>
      </c>
    </row>
    <row r="14" spans="1:16" s="11" customFormat="1" ht="122.25" customHeight="1" x14ac:dyDescent="0.25">
      <c r="A14" s="12" t="str">
        <f t="shared" si="3"/>
        <v>IMG05</v>
      </c>
      <c r="B14" s="62" t="s">
        <v>197</v>
      </c>
      <c r="C14" s="20" t="str">
        <f t="shared" si="0"/>
        <v>Recurso F6</v>
      </c>
      <c r="D14" s="63" t="s">
        <v>191</v>
      </c>
      <c r="E14" s="63" t="s">
        <v>155</v>
      </c>
      <c r="F14" s="13" t="str">
        <f t="shared" ca="1" si="4"/>
        <v>CN_11_14_REC40_IMG05n.jpg</v>
      </c>
      <c r="G14" s="13" t="str">
        <f ca="1">IF($F14&lt;&gt;"",IF($G$4="Recurso",VLOOKUP($E14,OFFSET('Definición técnica de imagenes'!$A$1,MATCH($G$5,'Definición técnica de imagenes'!$A$1:$A$104,0)-1,1,COUNTIF('Definición técnica de imagenes'!$A$3:$A$102,$G$5),5),5,FALSE),'Definición técnica de imagenes'!$F$16),"")</f>
        <v>320 x 480 px</v>
      </c>
      <c r="H14" s="13" t="str">
        <f t="shared" ca="1" si="5"/>
        <v>CN_11_14_REC40_IMG05a.jpg</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800 x 458 px</v>
      </c>
      <c r="J14" s="64"/>
      <c r="K14" s="64" t="s">
        <v>198</v>
      </c>
      <c r="O14" s="2" t="str">
        <f>'Definición técnica de imagenes'!A22</f>
        <v>F6</v>
      </c>
    </row>
    <row r="15" spans="1:16" s="11" customFormat="1" ht="123" customHeight="1" x14ac:dyDescent="0.25">
      <c r="A15" s="12" t="str">
        <f t="shared" si="3"/>
        <v>IMG06</v>
      </c>
      <c r="B15" s="62" t="s">
        <v>197</v>
      </c>
      <c r="C15" s="20" t="str">
        <f t="shared" si="0"/>
        <v>Recurso F6</v>
      </c>
      <c r="D15" s="63" t="s">
        <v>191</v>
      </c>
      <c r="E15" s="63" t="s">
        <v>155</v>
      </c>
      <c r="F15" s="13" t="str">
        <f t="shared" ca="1" si="4"/>
        <v>CN_11_14_REC40_IMG06n.jpg</v>
      </c>
      <c r="G15" s="13" t="str">
        <f ca="1">IF($F15&lt;&gt;"",IF($G$4="Recurso",VLOOKUP($E15,OFFSET('Definición técnica de imagenes'!$A$1,MATCH($G$5,'Definición técnica de imagenes'!$A$1:$A$104,0)-1,1,COUNTIF('Definición técnica de imagenes'!$A$3:$A$102,$G$5),5),5,FALSE),'Definición técnica de imagenes'!$F$16),"")</f>
        <v>320 x 480 px</v>
      </c>
      <c r="H15" s="13" t="str">
        <f t="shared" ca="1" si="5"/>
        <v>CN_11_14_REC40_IMG06a.jpg</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800 x 458 px</v>
      </c>
      <c r="J15" s="66"/>
      <c r="K15" s="66" t="s">
        <v>198</v>
      </c>
      <c r="O15" s="2" t="str">
        <f>'Definición técnica de imagenes'!A24</f>
        <v>F6B</v>
      </c>
    </row>
    <row r="16" spans="1:16" s="11" customFormat="1" ht="192.75" customHeight="1" x14ac:dyDescent="0.3">
      <c r="A16" s="12" t="str">
        <f t="shared" si="3"/>
        <v>IMG07</v>
      </c>
      <c r="B16" s="62" t="s">
        <v>199</v>
      </c>
      <c r="C16" s="20" t="str">
        <f t="shared" si="0"/>
        <v>Recurso F6</v>
      </c>
      <c r="D16" s="63" t="s">
        <v>191</v>
      </c>
      <c r="E16" s="63" t="s">
        <v>155</v>
      </c>
      <c r="F16" s="13" t="str">
        <f t="shared" ca="1" si="4"/>
        <v>CN_11_14_REC40_IMG07n.jpg</v>
      </c>
      <c r="G16" s="13" t="str">
        <f ca="1">IF($F16&lt;&gt;"",IF($G$4="Recurso",VLOOKUP($E16,OFFSET('Definición técnica de imagenes'!$A$1,MATCH($G$5,'Definición técnica de imagenes'!$A$1:$A$104,0)-1,1,COUNTIF('Definición técnica de imagenes'!$A$3:$A$102,$G$5),5),5,FALSE),'Definición técnica de imagenes'!$F$16),"")</f>
        <v>320 x 480 px</v>
      </c>
      <c r="H16" s="13" t="str">
        <f t="shared" ca="1" si="5"/>
        <v>CN_11_14_REC40_IMG07a.jpg</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800 x 458 px</v>
      </c>
      <c r="J16" s="67"/>
      <c r="K16" s="68" t="s">
        <v>198</v>
      </c>
      <c r="O16" s="2" t="str">
        <f>'Definición técnica de imagenes'!A25</f>
        <v>F7</v>
      </c>
    </row>
    <row r="17" spans="1:15" s="11" customFormat="1" ht="163.5" customHeight="1" x14ac:dyDescent="0.25">
      <c r="A17" s="12" t="str">
        <f t="shared" si="3"/>
        <v>IMG08</v>
      </c>
      <c r="B17" s="62" t="s">
        <v>199</v>
      </c>
      <c r="C17" s="20" t="str">
        <f t="shared" si="0"/>
        <v>Recurso F6</v>
      </c>
      <c r="D17" s="63" t="s">
        <v>191</v>
      </c>
      <c r="E17" s="63" t="s">
        <v>155</v>
      </c>
      <c r="F17" s="13" t="str">
        <f t="shared" ca="1" si="4"/>
        <v>CN_11_14_REC40_IMG08n.jpg</v>
      </c>
      <c r="G17" s="13" t="str">
        <f ca="1">IF($F17&lt;&gt;"",IF($G$4="Recurso",VLOOKUP($E17,OFFSET('Definición técnica de imagenes'!$A$1,MATCH($G$5,'Definición técnica de imagenes'!$A$1:$A$104,0)-1,1,COUNTIF('Definición técnica de imagenes'!$A$3:$A$102,$G$5),5),5,FALSE),'Definición técnica de imagenes'!$F$16),"")</f>
        <v>320 x 480 px</v>
      </c>
      <c r="H17" s="13" t="str">
        <f t="shared" ca="1" si="5"/>
        <v>CN_11_14_REC40_IMG08a.jpg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800 x 458 px</v>
      </c>
      <c r="J17" s="66"/>
      <c r="K17" s="66" t="s">
        <v>198</v>
      </c>
      <c r="O17" s="2" t="str">
        <f>'Definición técnica de imagenes'!A27</f>
        <v>F7B</v>
      </c>
    </row>
    <row r="18" spans="1:15" s="11" customFormat="1" ht="176.25" customHeight="1" x14ac:dyDescent="0.25">
      <c r="A18" s="12" t="str">
        <f t="shared" si="3"/>
        <v>IMG09</v>
      </c>
      <c r="B18" s="62" t="s">
        <v>199</v>
      </c>
      <c r="C18" s="20" t="str">
        <f t="shared" si="0"/>
        <v>Recurso F6</v>
      </c>
      <c r="D18" s="63" t="s">
        <v>191</v>
      </c>
      <c r="E18" s="63" t="s">
        <v>155</v>
      </c>
      <c r="F18" s="13" t="str">
        <f t="shared" ca="1" si="4"/>
        <v>CN_11_14_REC40_IMG09n.jpg</v>
      </c>
      <c r="G18" s="13" t="str">
        <f ca="1">IF($F18&lt;&gt;"",IF($G$4="Recurso",VLOOKUP($E18,OFFSET('Definición técnica de imagenes'!$A$1,MATCH($G$5,'Definición técnica de imagenes'!$A$1:$A$104,0)-1,1,COUNTIF('Definición técnica de imagenes'!$A$3:$A$102,$G$5),5),5,FALSE),'Definición técnica de imagenes'!$F$16),"")</f>
        <v>320 x 480 px</v>
      </c>
      <c r="H18" s="13" t="str">
        <f t="shared" ca="1" si="5"/>
        <v>CN_11_14_REC40_IMG09a.jpg</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800 x 458 px</v>
      </c>
      <c r="J18" s="66"/>
      <c r="K18" s="66" t="s">
        <v>198</v>
      </c>
      <c r="O18" s="2" t="str">
        <f>'Definición técnica de imagenes'!A30</f>
        <v>F8</v>
      </c>
    </row>
    <row r="19" spans="1:15" s="11" customFormat="1" ht="156" customHeight="1" x14ac:dyDescent="0.3">
      <c r="A19" s="12" t="str">
        <f>IF(OR(B19&lt;&gt;"",J19&lt;&gt;""),CONCATENATE(LEFT(A18,3),IF(MID(A18,4,2)+1&lt;10,CONCATENATE("0",MID(A18,4,2)+1),MID(A18,4,2)+1)),"")</f>
        <v>IMG10</v>
      </c>
      <c r="B19" s="62" t="s">
        <v>199</v>
      </c>
      <c r="C19" s="20" t="str">
        <f>IF(OR(B19&lt;&gt;"",J19&lt;&gt;""),IF($G$4="Recurso",CONCATENATE($G$4," ",$G$5),$G$4),"")</f>
        <v>Recurso F6</v>
      </c>
      <c r="D19" s="63" t="s">
        <v>191</v>
      </c>
      <c r="E19" s="63" t="s">
        <v>155</v>
      </c>
      <c r="F19" s="13" t="str">
        <f ca="1">IF(OR(B19&lt;&gt;"",J19&lt;&gt;""),CONCATENATE($C$7,"_",$A19,IF($G$4="Cuaderno de Estudio","_small",CONCATENATE(IF(I19="","","n"),IF(LEFT($G$5,1)="F",".jpg",".png")))),"")</f>
        <v>CN_11_14_REC40_IMG10n.jpg</v>
      </c>
      <c r="G19" s="13" t="str">
        <f ca="1">IF($F19&lt;&gt;"",IF($G$4="Recurso",VLOOKUP($E19,OFFSET('Definición técnica de imagenes'!$A$1,MATCH($G$5,'Definición técnica de imagenes'!$A$1:$A$104,0)-1,1,COUNTIF('Definición técnica de imagenes'!$A$3:$A$102,$G$5),5),5,FALSE),'Definición técnica de imagenes'!$F$16),"")</f>
        <v>320 x 480 px</v>
      </c>
      <c r="H19" s="13" t="str">
        <f ca="1">IF(AND(I19&lt;&gt;"",I19&lt;&gt;0),IF(OR(B19&lt;&gt;"",J19&lt;&gt;""),CONCATENATE($C$7,"_",$A19,IF($G$4="Cuaderno de Estudio","_zoom",CONCATENATE("a",IF(LEFT($G$5,1)="F",".jpg",".png")))),""),"")</f>
        <v>CN_11_14_REC40_IMG10a.jpg</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800 x 458 px</v>
      </c>
      <c r="J19" s="67"/>
      <c r="K19" s="68" t="s">
        <v>198</v>
      </c>
      <c r="O19" s="2" t="str">
        <f>'Definición técnica de imagenes'!A31</f>
        <v>F10</v>
      </c>
    </row>
    <row r="20" spans="1:15" s="11" customFormat="1" ht="174" customHeight="1" x14ac:dyDescent="0.25">
      <c r="A20" s="12" t="str">
        <f t="shared" ref="A20:A50" si="6">IF(OR(B20&lt;&gt;"",J20&lt;&gt;""),CONCATENATE(LEFT(A19,3),IF(MID(A19,4,2)+1&lt;10,CONCATENATE("0",MID(A19,4,2)+1),MID(A19,4,2)+1)),"")</f>
        <v>IMG11</v>
      </c>
      <c r="B20" s="62" t="s">
        <v>199</v>
      </c>
      <c r="C20" s="20" t="str">
        <f t="shared" si="0"/>
        <v>Recurso F6</v>
      </c>
      <c r="D20" s="63" t="s">
        <v>191</v>
      </c>
      <c r="E20" s="63" t="s">
        <v>155</v>
      </c>
      <c r="F20" s="13" t="str">
        <f t="shared" ca="1" si="4"/>
        <v>CN_11_14_REC40_IMG11n.jpg</v>
      </c>
      <c r="G20" s="13" t="str">
        <f ca="1">IF($F20&lt;&gt;"",IF($G$4="Recurso",VLOOKUP($E20,OFFSET('Definición técnica de imagenes'!$A$1,MATCH($G$5,'Definición técnica de imagenes'!$A$1:$A$104,0)-1,1,COUNTIF('Definición técnica de imagenes'!$A$3:$A$102,$G$5),5),5,FALSE),'Definición técnica de imagenes'!$F$16),"")</f>
        <v>320 x 480 px</v>
      </c>
      <c r="H20" s="13" t="str">
        <f t="shared" ca="1" si="5"/>
        <v>CN_11_14_REC40_IMG11a.jpg</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800 x 458 px</v>
      </c>
      <c r="J20" s="64"/>
      <c r="K20" s="66" t="s">
        <v>198</v>
      </c>
      <c r="O20" s="2" t="str">
        <f>'Definición técnica de imagenes'!A32</f>
        <v>F10B</v>
      </c>
    </row>
    <row r="21" spans="1:15" s="11" customFormat="1" ht="149.25" customHeight="1" x14ac:dyDescent="0.25">
      <c r="A21" s="12" t="str">
        <f t="shared" si="6"/>
        <v>IMG12</v>
      </c>
      <c r="B21" s="62" t="s">
        <v>199</v>
      </c>
      <c r="C21" s="20" t="str">
        <f t="shared" si="0"/>
        <v>Recurso F6</v>
      </c>
      <c r="D21" s="63" t="s">
        <v>191</v>
      </c>
      <c r="E21" s="63" t="s">
        <v>155</v>
      </c>
      <c r="F21" s="13" t="str">
        <f t="shared" ca="1" si="4"/>
        <v>CN_11_14_REC40_IMG12n.jpg</v>
      </c>
      <c r="G21" s="13" t="str">
        <f ca="1">IF($F21&lt;&gt;"",IF($G$4="Recurso",VLOOKUP($E21,OFFSET('Definición técnica de imagenes'!$A$1,MATCH($G$5,'Definición técnica de imagenes'!$A$1:$A$104,0)-1,1,COUNTIF('Definición técnica de imagenes'!$A$3:$A$102,$G$5),5),5,FALSE),'Definición técnica de imagenes'!$F$16),"")</f>
        <v>320 x 480 px</v>
      </c>
      <c r="H21" s="13" t="str">
        <f t="shared" ca="1" si="5"/>
        <v>CN_11_14_REC40_IMG12a.jpg</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800 x 458 px</v>
      </c>
      <c r="J21" s="66"/>
      <c r="K21" s="66" t="s">
        <v>198</v>
      </c>
      <c r="O21" s="2" t="str">
        <f>'Definición técnica de imagenes'!A33</f>
        <v>F11</v>
      </c>
    </row>
    <row r="22" spans="1:15" s="11" customFormat="1" ht="195.75" customHeight="1" x14ac:dyDescent="0.25">
      <c r="A22" s="12" t="str">
        <f>IF(OR(B22&lt;&gt;"",J22&lt;&gt;""),CONCATENATE(LEFT(A21,3),IF(MID(A21,4,2)+1&lt;10,CONCATENATE("0",MID(A21,4,2)+1),MID(A21,4,2)+1)),"")</f>
        <v>IMG13</v>
      </c>
      <c r="B22" s="62" t="s">
        <v>199</v>
      </c>
      <c r="C22" s="20" t="str">
        <f>IF(OR(B22&lt;&gt;"",J22&lt;&gt;""),IF($G$4="Recurso",CONCATENATE($G$4," ",$G$5),$G$4),"")</f>
        <v>Recurso F6</v>
      </c>
      <c r="D22" s="63" t="s">
        <v>191</v>
      </c>
      <c r="E22" s="63"/>
      <c r="F22" s="13" t="e">
        <f ca="1">IF(OR(B22&lt;&gt;"",J22&lt;&gt;""),CONCATENATE($C$7,"_",$A22,IF($G$4="Cuaderno de Estudio","_small",CONCATENATE(IF(I22="","","n"),IF(LEFT($G$5,1)="F",".jpg",".png")))),"")</f>
        <v>#N/A</v>
      </c>
      <c r="G22" s="13" t="e">
        <f ca="1">IF($F22&lt;&gt;"",IF($G$4="Recurso",VLOOKUP($E22,OFFSET('Definición técnica de imagenes'!$A$1,MATCH($G$5,'Definición técnica de imagenes'!$A$1:$A$104,0)-1,1,COUNTIF('Definición técnica de imagenes'!$A$3:$A$102,$G$5),5),5,FALSE),'Definición técnica de imagenes'!$F$16),"")</f>
        <v>#N/A</v>
      </c>
      <c r="H22" s="13" t="e">
        <f ca="1">IF(AND(I22&lt;&gt;"",I22&lt;&gt;0),IF(OR(B22&lt;&gt;"",J22&lt;&gt;""),CONCATENATE($C$7,"_",$A22,IF($G$4="Cuaderno de Estudio","_zoom",CONCATENATE("a",IF(LEFT($G$5,1)="F",".jpg",".png")))),""),"")</f>
        <v>#N/A</v>
      </c>
      <c r="I22" s="13" t="e">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#N/A</v>
      </c>
      <c r="J22" s="63"/>
      <c r="K22" s="69" t="s">
        <v>200</v>
      </c>
      <c r="O22" s="2" t="str">
        <f>'Definición técnica de imagenes'!A34</f>
        <v>F12</v>
      </c>
    </row>
    <row r="23" spans="1:15" s="11" customFormat="1" ht="174.75" customHeight="1" x14ac:dyDescent="0.25">
      <c r="A23" s="12" t="str">
        <f t="shared" si="6"/>
        <v>IMG14</v>
      </c>
      <c r="B23" s="62" t="s">
        <v>199</v>
      </c>
      <c r="C23" s="20" t="str">
        <f t="shared" si="0"/>
        <v>Recurso F6</v>
      </c>
      <c r="D23" s="63" t="s">
        <v>191</v>
      </c>
      <c r="E23" s="63"/>
      <c r="F23" s="13" t="e">
        <f t="shared" ca="1" si="4"/>
        <v>#N/A</v>
      </c>
      <c r="G23" s="13" t="e">
        <f ca="1">IF($F23&lt;&gt;"",IF($G$4="Recurso",VLOOKUP($E23,OFFSET('Definición técnica de imagenes'!$A$1,MATCH($G$5,'Definición técnica de imagenes'!$A$1:$A$104,0)-1,1,COUNTIF('Definición técnica de imagenes'!$A$3:$A$102,$G$5),5),5,FALSE),'Definición técnica de imagenes'!$F$16),"")</f>
        <v>#N/A</v>
      </c>
      <c r="H23" s="13" t="e">
        <f t="shared" ca="1" si="5"/>
        <v>#N/A</v>
      </c>
      <c r="I23" s="13" t="e">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#N/A</v>
      </c>
      <c r="J23" s="64"/>
      <c r="K23" s="69" t="s">
        <v>200</v>
      </c>
      <c r="O23" s="2" t="str">
        <f>'Definición técnica de imagenes'!A35</f>
        <v>F13</v>
      </c>
    </row>
    <row r="24" spans="1:15" s="11" customFormat="1" ht="183" customHeight="1" x14ac:dyDescent="0.25">
      <c r="A24" s="12" t="str">
        <f t="shared" si="6"/>
        <v>IMG15</v>
      </c>
      <c r="B24" s="62" t="s">
        <v>199</v>
      </c>
      <c r="C24" s="20" t="str">
        <f t="shared" si="0"/>
        <v>Recurso F6</v>
      </c>
      <c r="D24" s="63" t="s">
        <v>191</v>
      </c>
      <c r="E24" s="63"/>
      <c r="F24" s="13" t="e">
        <f t="shared" ca="1" si="4"/>
        <v>#N/A</v>
      </c>
      <c r="G24" s="13" t="e">
        <f ca="1">IF($F24&lt;&gt;"",IF($G$4="Recurso",VLOOKUP($E24,OFFSET('Definición técnica de imagenes'!$A$1,MATCH($G$5,'Definición técnica de imagenes'!$A$1:$A$104,0)-1,1,COUNTIF('Definición técnica de imagenes'!$A$3:$A$102,$G$5),5),5,FALSE),'Definición técnica de imagenes'!$F$16),"")</f>
        <v>#N/A</v>
      </c>
      <c r="H24" s="13" t="e">
        <f t="shared" ca="1" si="5"/>
        <v>#N/A</v>
      </c>
      <c r="I24" s="13" t="e">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#N/A</v>
      </c>
      <c r="J24" s="63"/>
      <c r="K24" s="69" t="s">
        <v>200</v>
      </c>
      <c r="O24" s="2" t="str">
        <f>'Definición técnica de imagenes'!A37</f>
        <v>F13B</v>
      </c>
    </row>
    <row r="25" spans="1:15" s="11" customFormat="1" ht="198" customHeight="1" x14ac:dyDescent="0.25">
      <c r="A25" s="12" t="str">
        <f t="shared" si="6"/>
        <v>IMG16</v>
      </c>
      <c r="B25" s="62" t="s">
        <v>199</v>
      </c>
      <c r="C25" s="20" t="str">
        <f t="shared" si="0"/>
        <v>Recurso F6</v>
      </c>
      <c r="D25" s="63" t="s">
        <v>191</v>
      </c>
      <c r="E25" s="63"/>
      <c r="F25" s="13" t="e">
        <f t="shared" ca="1" si="4"/>
        <v>#N/A</v>
      </c>
      <c r="G25" s="13" t="e">
        <f ca="1">IF($F25&lt;&gt;"",IF($G$4="Recurso",VLOOKUP($E25,OFFSET('Definición técnica de imagenes'!$A$1,MATCH($G$5,'Definición técnica de imagenes'!$A$1:$A$104,0)-1,1,COUNTIF('Definición técnica de imagenes'!$A$3:$A$102,$G$5),5),5,FALSE),'Definición técnica de imagenes'!$F$16),"")</f>
        <v>#N/A</v>
      </c>
      <c r="H25" s="13" t="e">
        <f t="shared" ca="1" si="5"/>
        <v>#N/A</v>
      </c>
      <c r="I25" s="13" t="e">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#N/A</v>
      </c>
      <c r="J25" s="63"/>
      <c r="K25" s="69" t="s">
        <v>200</v>
      </c>
    </row>
    <row r="26" spans="1:15" s="11" customFormat="1" x14ac:dyDescent="0.25">
      <c r="A26" s="12" t="str">
        <f t="shared" si="6"/>
        <v/>
      </c>
      <c r="B26" s="62"/>
      <c r="C26" s="20" t="str">
        <f t="shared" si="0"/>
        <v/>
      </c>
      <c r="D26" s="63"/>
      <c r="E26" s="63"/>
      <c r="F26" s="13" t="str">
        <f t="shared" si="4"/>
        <v/>
      </c>
      <c r="G26" s="13" t="str">
        <f ca="1">IF($F26&lt;&gt;"",IF($G$4="Recurso",VLOOKUP($E26,OFFSET('Definición técnica de imagenes'!$A$1,MATCH($G$5,'Definición técnica de imagenes'!$A$1:$A$104,0)-1,1,COUNTIF('Definición técnica de imagenes'!$A$3:$A$102,$G$5),5),5,FALSE),'Definición técnica de imagenes'!$F$16),"")</f>
        <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2016-04-20T02:29:24Z</dcterms:modified>
</cp:coreProperties>
</file>